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525" yWindow="975" windowWidth="10515" windowHeight="856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D33" i="1" l="1"/>
  <c r="D32" i="1"/>
  <c r="D31" i="1"/>
  <c r="D30" i="1"/>
  <c r="J29" i="1"/>
  <c r="I29" i="1"/>
  <c r="F29" i="1"/>
  <c r="E29" i="1"/>
  <c r="D29" i="1"/>
  <c r="C29" i="1"/>
  <c r="D28" i="1"/>
  <c r="G26" i="1"/>
  <c r="F26" i="1"/>
  <c r="E26" i="1"/>
  <c r="D26" i="1"/>
  <c r="G24" i="1"/>
  <c r="F24" i="1"/>
  <c r="K23" i="1"/>
  <c r="E23" i="1"/>
  <c r="K22" i="1"/>
  <c r="E22" i="1"/>
  <c r="J21" i="1"/>
  <c r="D21" i="1"/>
  <c r="J19" i="1"/>
  <c r="D19" i="1"/>
  <c r="E18" i="1"/>
  <c r="G17" i="1"/>
  <c r="F17" i="1"/>
  <c r="E17" i="1"/>
  <c r="D17" i="1"/>
  <c r="J16" i="1"/>
  <c r="D16" i="1"/>
  <c r="D14" i="1"/>
  <c r="F13" i="1"/>
  <c r="E12" i="1"/>
  <c r="D12" i="1"/>
  <c r="I11" i="1"/>
  <c r="G11" i="1"/>
  <c r="F11" i="1"/>
  <c r="D11" i="1"/>
  <c r="C11" i="1"/>
  <c r="I10" i="1"/>
  <c r="D10" i="1"/>
  <c r="C10" i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4" i="1"/>
  <c r="J27" i="1"/>
  <c r="H27" i="1" l="1"/>
  <c r="D15" i="1"/>
  <c r="B26" i="1" l="1"/>
  <c r="C9" i="1" l="1"/>
  <c r="B17" i="1"/>
  <c r="L34" i="1"/>
  <c r="B12" i="1"/>
  <c r="E27" i="1" l="1"/>
  <c r="G27" i="1"/>
  <c r="C34" i="1"/>
  <c r="E25" i="1"/>
  <c r="F25" i="1"/>
  <c r="G25" i="1"/>
  <c r="D25" i="1"/>
  <c r="B10" i="1"/>
  <c r="B11" i="1"/>
  <c r="B25" i="1" l="1"/>
  <c r="G15" i="1" l="1"/>
  <c r="G34" i="1" s="1"/>
  <c r="F15" i="1"/>
  <c r="E15" i="1"/>
  <c r="E34" i="1" s="1"/>
  <c r="B16" i="1"/>
  <c r="B15" i="1" s="1"/>
  <c r="F9" i="1" l="1"/>
  <c r="F34" i="1" s="1"/>
  <c r="D9" i="1" l="1"/>
  <c r="H9" i="1"/>
  <c r="B9" i="1" l="1"/>
  <c r="B19" i="1"/>
  <c r="B24" i="1" l="1"/>
  <c r="B13" i="1" l="1"/>
  <c r="B14" i="1" l="1"/>
  <c r="M34" i="1" l="1"/>
  <c r="I27" i="1" l="1"/>
  <c r="I34" i="1" s="1"/>
  <c r="H19" i="1" l="1"/>
  <c r="H16" i="1" l="1"/>
  <c r="H34" i="1" s="1"/>
  <c r="J15" i="1"/>
  <c r="H15" i="1" s="1"/>
  <c r="J34" i="1"/>
  <c r="B29" i="1" l="1"/>
  <c r="D27" i="1"/>
  <c r="D34" i="1" l="1"/>
  <c r="B27" i="1"/>
  <c r="B34" i="1" s="1"/>
</calcChain>
</file>

<file path=xl/sharedStrings.xml><?xml version="1.0" encoding="utf-8"?>
<sst xmlns="http://schemas.openxmlformats.org/spreadsheetml/2006/main" count="42" uniqueCount="37">
  <si>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</si>
  <si>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</si>
  <si>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</si>
  <si>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</si>
  <si>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</si>
  <si>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</si>
  <si>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</si>
  <si>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</si>
  <si>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</si>
  <si>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</si>
  <si>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</si>
  <si>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</si>
  <si>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</si>
  <si>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</si>
  <si>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</si>
  <si>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</si>
  <si>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</si>
  <si>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</si>
  <si>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</si>
  <si>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</si>
  <si>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</si>
  <si>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</si>
  <si>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</si>
  <si>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</si>
  <si>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</si>
  <si>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</si>
  <si>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</si>
  <si>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</si>
  <si>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</si>
  <si>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</si>
  <si>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</si>
  <si>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</si>
  <si>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</si>
  <si>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</si>
  <si>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</si>
  <si>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</si>
  <si>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Полезный отпуск электроэнергии и мощности по тарифным группам в разрезе территориальных сетевых организаций за период май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</si>
</sst>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5" fontId="27" fillId="2" borderId="3" xfId="0" applyNumberFormat="1" applyFont="1" applyFill="1" applyBorder="1" applyAlignment="1">
      <alignment horizontal="center" vertical="center" wrapText="1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1/&#1040;&#1082;&#1090;.%20&#1086;&#1073;&#1098;&#1077;&#1084;&#1099;%20&#1076;&#1083;&#1103;%20&#1088;&#1072;&#1073;&#1086;&#1090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ЭТПЗ"/>
      <sheetName val="НЫТВА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Лист3"/>
      <sheetName val="План Июль"/>
      <sheetName val="Лист5"/>
    </sheetNames>
    <sheetDataSet>
      <sheetData sheetId="0"/>
      <sheetData sheetId="1"/>
      <sheetData sheetId="2">
        <row r="53">
          <cell r="I53">
            <v>23118.623</v>
          </cell>
        </row>
        <row r="54">
          <cell r="I54">
            <v>51.51</v>
          </cell>
        </row>
        <row r="55">
          <cell r="I55">
            <v>992.42899999999997</v>
          </cell>
        </row>
        <row r="56">
          <cell r="I56">
            <v>0.67800000000000005</v>
          </cell>
        </row>
        <row r="79">
          <cell r="I79">
            <v>0.91900000000000004</v>
          </cell>
        </row>
      </sheetData>
      <sheetData sheetId="3">
        <row r="68">
          <cell r="I68">
            <v>1549.25</v>
          </cell>
        </row>
        <row r="69">
          <cell r="I69">
            <v>1020.926</v>
          </cell>
        </row>
        <row r="74">
          <cell r="I74">
            <v>2.3820000000000001</v>
          </cell>
        </row>
      </sheetData>
      <sheetData sheetId="4">
        <row r="74">
          <cell r="I74">
            <v>4464.3100000000004</v>
          </cell>
        </row>
        <row r="75">
          <cell r="I75">
            <v>7919.1319999999996</v>
          </cell>
        </row>
        <row r="76">
          <cell r="I76">
            <v>1033.3789999999999</v>
          </cell>
        </row>
        <row r="77">
          <cell r="I77">
            <v>18.074000000000002</v>
          </cell>
        </row>
        <row r="80">
          <cell r="I80">
            <v>10.801</v>
          </cell>
        </row>
      </sheetData>
      <sheetData sheetId="5">
        <row r="69">
          <cell r="I69">
            <v>152.41</v>
          </cell>
        </row>
        <row r="70">
          <cell r="I70">
            <v>312.62200000000001</v>
          </cell>
        </row>
      </sheetData>
      <sheetData sheetId="6">
        <row r="65">
          <cell r="I65">
            <v>22799.511999999999</v>
          </cell>
        </row>
        <row r="66">
          <cell r="I66">
            <v>13406.123</v>
          </cell>
        </row>
        <row r="67">
          <cell r="I67">
            <v>2543.2240000000002</v>
          </cell>
        </row>
        <row r="68">
          <cell r="I68">
            <v>8.4870000000000001</v>
          </cell>
        </row>
        <row r="70">
          <cell r="I70">
            <v>1.958</v>
          </cell>
        </row>
        <row r="71">
          <cell r="I71">
            <v>1.9370000000000001</v>
          </cell>
        </row>
        <row r="72">
          <cell r="I72">
            <v>5.407</v>
          </cell>
        </row>
        <row r="118">
          <cell r="I118">
            <v>16.931999999999999</v>
          </cell>
        </row>
        <row r="128">
          <cell r="I128">
            <v>1261.1479999999999</v>
          </cell>
        </row>
        <row r="140">
          <cell r="I140">
            <v>21.027000000000001</v>
          </cell>
        </row>
      </sheetData>
      <sheetData sheetId="7"/>
      <sheetData sheetId="8">
        <row r="68">
          <cell r="I68">
            <v>65615.463000000003</v>
          </cell>
        </row>
        <row r="73">
          <cell r="I73">
            <v>92.518000000000001</v>
          </cell>
        </row>
      </sheetData>
      <sheetData sheetId="9">
        <row r="69">
          <cell r="I69">
            <v>21057.550999999999</v>
          </cell>
        </row>
        <row r="75">
          <cell r="I75">
            <v>33.305</v>
          </cell>
        </row>
      </sheetData>
      <sheetData sheetId="10">
        <row r="68">
          <cell r="I68">
            <v>7149.3760000000002</v>
          </cell>
        </row>
      </sheetData>
      <sheetData sheetId="11">
        <row r="67">
          <cell r="I67">
            <v>19103.403999999999</v>
          </cell>
        </row>
        <row r="72">
          <cell r="I72">
            <v>27.927</v>
          </cell>
        </row>
        <row r="94">
          <cell r="I94">
            <v>32.881</v>
          </cell>
        </row>
        <row r="95">
          <cell r="I95">
            <v>11.538</v>
          </cell>
        </row>
      </sheetData>
      <sheetData sheetId="12">
        <row r="69">
          <cell r="I69">
            <v>23370.050999999999</v>
          </cell>
        </row>
        <row r="70">
          <cell r="I70">
            <v>1005.641</v>
          </cell>
        </row>
        <row r="71">
          <cell r="I71">
            <v>132.84299999999999</v>
          </cell>
        </row>
        <row r="72">
          <cell r="I72">
            <v>566.61099999999999</v>
          </cell>
        </row>
        <row r="73">
          <cell r="I73">
            <v>311.00099999999998</v>
          </cell>
        </row>
        <row r="75">
          <cell r="I75">
            <v>51.287999999999997</v>
          </cell>
        </row>
        <row r="76">
          <cell r="I76">
            <v>52.67</v>
          </cell>
        </row>
      </sheetData>
      <sheetData sheetId="13">
        <row r="69">
          <cell r="I69">
            <v>155.78200000000001</v>
          </cell>
        </row>
        <row r="74">
          <cell r="I74">
            <v>0.33700000000000002</v>
          </cell>
        </row>
      </sheetData>
      <sheetData sheetId="14">
        <row r="68">
          <cell r="I68">
            <v>733.69899999999996</v>
          </cell>
        </row>
        <row r="75">
          <cell r="I75">
            <v>1.3109999999999999</v>
          </cell>
        </row>
      </sheetData>
      <sheetData sheetId="15"/>
      <sheetData sheetId="16"/>
      <sheetData sheetId="17">
        <row r="68">
          <cell r="I68">
            <v>178.017</v>
          </cell>
        </row>
      </sheetData>
      <sheetData sheetId="18">
        <row r="68">
          <cell r="I68">
            <v>2594.3310000000001</v>
          </cell>
        </row>
      </sheetData>
      <sheetData sheetId="19">
        <row r="68">
          <cell r="I68">
            <v>717.09100000000001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topLeftCell="A19" zoomScale="70" zoomScaleNormal="70" workbookViewId="0">
      <selection activeCell="O22" sqref="O22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09">
        <f>SUM(C9:G9)</f>
        <v>16005.071</v>
      </c>
      <c r="C9" s="105">
        <f>C10+C11</f>
        <v>8940.0579999999991</v>
      </c>
      <c r="D9" s="105">
        <f t="shared" ref="D9:H9" si="0">D10+D11</f>
        <v>6013.56</v>
      </c>
      <c r="E9" s="105"/>
      <c r="F9" s="105">
        <f t="shared" si="0"/>
        <v>1033.3789999999999</v>
      </c>
      <c r="G9" s="105">
        <f t="shared" si="0"/>
        <v>18.074000000000002</v>
      </c>
      <c r="H9" s="105">
        <f t="shared" si="0"/>
        <v>0</v>
      </c>
      <c r="I9" s="105">
        <f>I10+I11</f>
        <v>13.183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10">
        <f>SUM(C10:G10)</f>
        <v>2570.1759999999999</v>
      </c>
      <c r="C10" s="114">
        <f>[1]Аксион!$I$69</f>
        <v>1020.926</v>
      </c>
      <c r="D10" s="114">
        <f>[1]Аксион!$I$68</f>
        <v>1549.25</v>
      </c>
      <c r="E10" s="115"/>
      <c r="F10" s="115"/>
      <c r="G10" s="115"/>
      <c r="H10" s="88">
        <f t="shared" ref="H10:H21" si="1">SUM(J10:M10)</f>
        <v>0</v>
      </c>
      <c r="I10" s="116">
        <f>[1]Аксион!$I$74</f>
        <v>2.3820000000000001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10">
        <f t="shared" ref="B11:B24" si="2">SUM(C11:G11)</f>
        <v>13434.895</v>
      </c>
      <c r="C11" s="88">
        <f>[1]Ижсталь!$I$75</f>
        <v>7919.1319999999996</v>
      </c>
      <c r="D11" s="88">
        <f>[1]Ижсталь!$I$74</f>
        <v>4464.3100000000004</v>
      </c>
      <c r="E11" s="88"/>
      <c r="F11" s="88">
        <f>[1]Ижсталь!$I$76</f>
        <v>1033.3789999999999</v>
      </c>
      <c r="G11" s="88">
        <f>[1]Ижсталь!$I$77</f>
        <v>18.074000000000002</v>
      </c>
      <c r="H11" s="88">
        <f t="shared" si="1"/>
        <v>0</v>
      </c>
      <c r="I11" s="88">
        <f>[1]Ижсталь!$I$80</f>
        <v>10.801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1">
        <f>SUM(C12:G12)</f>
        <v>465.03200000000004</v>
      </c>
      <c r="C12" s="92"/>
      <c r="D12" s="92">
        <f>[1]ЮУНК!$I$69</f>
        <v>152.41</v>
      </c>
      <c r="E12" s="92">
        <f>[1]ЮУНК!$I$70</f>
        <v>312.62200000000001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1">
        <f t="shared" si="2"/>
        <v>16.931999999999999</v>
      </c>
      <c r="C13" s="92"/>
      <c r="D13" s="95"/>
      <c r="E13" s="95"/>
      <c r="F13" s="95">
        <f>[1]Междуреч!$I$118</f>
        <v>16.931999999999999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13</v>
      </c>
      <c r="B14" s="111">
        <f t="shared" si="2"/>
        <v>1261.1479999999999</v>
      </c>
      <c r="C14" s="92"/>
      <c r="D14" s="95">
        <f>[1]Междуреч!$I$128</f>
        <v>1261.1479999999999</v>
      </c>
      <c r="E14" s="95"/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1">
        <f>SUM(B16:B17)</f>
        <v>89778.703000000009</v>
      </c>
      <c r="C15" s="95"/>
      <c r="D15" s="95">
        <f>D16+D17</f>
        <v>88734.08600000001</v>
      </c>
      <c r="E15" s="95">
        <f>E16+E17</f>
        <v>51.51</v>
      </c>
      <c r="F15" s="95">
        <f t="shared" ref="F15" si="3">F16+F17</f>
        <v>992.42899999999997</v>
      </c>
      <c r="G15" s="95">
        <f>G16+G17</f>
        <v>0.67800000000000005</v>
      </c>
      <c r="H15" s="88">
        <f t="shared" si="1"/>
        <v>92.518000000000001</v>
      </c>
      <c r="I15" s="95"/>
      <c r="J15" s="99">
        <f>J16+J17</f>
        <v>92.518000000000001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1">
        <f>SUM(C16:G16)</f>
        <v>65615.463000000003</v>
      </c>
      <c r="C16" s="92"/>
      <c r="D16" s="92">
        <f>[1]БЗФ!$I$68</f>
        <v>65615.463000000003</v>
      </c>
      <c r="E16" s="92"/>
      <c r="F16" s="92"/>
      <c r="G16" s="92"/>
      <c r="H16" s="88">
        <f t="shared" si="1"/>
        <v>92.518000000000001</v>
      </c>
      <c r="I16" s="92"/>
      <c r="J16" s="99">
        <f>[1]БЗФ!$I$73</f>
        <v>92.518000000000001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1">
        <f>D17+E17+F17+G17</f>
        <v>24163.239999999998</v>
      </c>
      <c r="C17" s="92"/>
      <c r="D17" s="92">
        <f>'[1]Кор-ГОК'!$I$53</f>
        <v>23118.623</v>
      </c>
      <c r="E17" s="92">
        <f>'[1]Кор-ГОК'!$I$54</f>
        <v>51.51</v>
      </c>
      <c r="F17" s="92">
        <f>'[1]Кор-ГОК'!$I$55</f>
        <v>992.42899999999997</v>
      </c>
      <c r="G17" s="92">
        <f>'[1]Кор-ГОК'!$I$56</f>
        <v>0.67800000000000005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1">
        <f>SUM(C18:G18)</f>
        <v>0.91900000000000004</v>
      </c>
      <c r="C18" s="92"/>
      <c r="D18" s="92"/>
      <c r="E18" s="92">
        <f>'[1]Кор-ГОК'!$I$79</f>
        <v>0.91900000000000004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1">
        <f>SUM(C19:G19)</f>
        <v>21057.550999999999</v>
      </c>
      <c r="C19" s="92"/>
      <c r="D19" s="92">
        <f>[1]БМК!$I$69</f>
        <v>21057.550999999999</v>
      </c>
      <c r="E19" s="92"/>
      <c r="F19" s="92"/>
      <c r="G19" s="92"/>
      <c r="H19" s="88">
        <f t="shared" si="1"/>
        <v>33.305</v>
      </c>
      <c r="I19" s="92"/>
      <c r="J19" s="92">
        <f>[1]БМК!$I$75</f>
        <v>33.305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1">
        <f>SUM(C20:G20)</f>
        <v>19992.884999999998</v>
      </c>
      <c r="C20" s="92"/>
      <c r="D20" s="92">
        <f>D21+D22+D23</f>
        <v>19103.403999999999</v>
      </c>
      <c r="E20" s="92">
        <f>E21+E22+E23</f>
        <v>889.48099999999999</v>
      </c>
      <c r="F20" s="92"/>
      <c r="G20" s="92"/>
      <c r="H20" s="88">
        <f t="shared" si="1"/>
        <v>29.574999999999999</v>
      </c>
      <c r="I20" s="92"/>
      <c r="J20" s="92">
        <f>J21+J23+J22</f>
        <v>27.927</v>
      </c>
      <c r="K20" s="93">
        <f>K21+K22+K23</f>
        <v>1.6479999999999999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1">
        <f>SUM(C21:G21)</f>
        <v>19103.403999999999</v>
      </c>
      <c r="C21" s="92"/>
      <c r="D21" s="92">
        <f>'[1]ЯкутУ+'!$I$67</f>
        <v>19103.403999999999</v>
      </c>
      <c r="E21" s="92"/>
      <c r="F21" s="92"/>
      <c r="G21" s="92"/>
      <c r="H21" s="88">
        <f t="shared" si="1"/>
        <v>27.927</v>
      </c>
      <c r="I21" s="92"/>
      <c r="J21" s="92">
        <f>'[1]ЯкутУ+'!$I$72</f>
        <v>27.927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1">
        <f>SUM(C22:G22)</f>
        <v>733.69899999999996</v>
      </c>
      <c r="C22" s="92"/>
      <c r="D22" s="104"/>
      <c r="E22" s="92">
        <f>[1]ТП_Посьет!$I$68</f>
        <v>733.69899999999996</v>
      </c>
      <c r="F22" s="92"/>
      <c r="G22" s="92"/>
      <c r="H22" s="88"/>
      <c r="I22" s="92"/>
      <c r="J22" s="103"/>
      <c r="K22" s="92">
        <f>[1]ТП_Посьет!$I$75</f>
        <v>1.3109999999999999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1">
        <f t="shared" si="2"/>
        <v>155.78200000000001</v>
      </c>
      <c r="C23" s="92"/>
      <c r="D23" s="104"/>
      <c r="E23" s="92">
        <f>[1]МТП_Ванино!$I$69</f>
        <v>155.78200000000001</v>
      </c>
      <c r="F23" s="92"/>
      <c r="G23" s="92"/>
      <c r="H23" s="88">
        <f t="shared" ref="H23:H33" si="5">SUM(J23:M23)</f>
        <v>0.33700000000000002</v>
      </c>
      <c r="I23" s="92"/>
      <c r="J23" s="103"/>
      <c r="K23" s="92">
        <f>[1]МТП_Ванино!$I$74</f>
        <v>0.33700000000000002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1">
        <f t="shared" si="2"/>
        <v>44.418999999999997</v>
      </c>
      <c r="C24" s="92"/>
      <c r="D24" s="92"/>
      <c r="E24" s="92"/>
      <c r="F24" s="92">
        <f>'[1]ЯкутУ+'!$I$94</f>
        <v>32.881</v>
      </c>
      <c r="G24" s="92">
        <f>'[1]ЯкутУ+'!$I$95</f>
        <v>11.538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2">
        <f>SUM(C25:G25)</f>
        <v>38766.648000000001</v>
      </c>
      <c r="C25" s="92"/>
      <c r="D25" s="92">
        <f>SUM(D26:D26)</f>
        <v>22801.469999999998</v>
      </c>
      <c r="E25" s="92">
        <f>SUM(E26:E26)</f>
        <v>13408.06</v>
      </c>
      <c r="F25" s="92">
        <f>SUM(F26:F26)</f>
        <v>2548.6310000000003</v>
      </c>
      <c r="G25" s="92">
        <f>SUM(G26:G26)</f>
        <v>8.4870000000000001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3">
        <f>SUM(C26:G26)</f>
        <v>38766.648000000001</v>
      </c>
      <c r="C26" s="84"/>
      <c r="D26" s="88">
        <f>[1]Междуреч!$I$65+[1]Междуреч!$I$70</f>
        <v>22801.469999999998</v>
      </c>
      <c r="E26" s="88">
        <f>[1]Междуреч!$I$66+[1]Междуреч!$I$71</f>
        <v>13408.06</v>
      </c>
      <c r="F26" s="88">
        <f>[1]Междуреч!$I$67+[1]Междуреч!$I$72</f>
        <v>2548.6310000000003</v>
      </c>
      <c r="G26" s="88">
        <f>[1]Междуреч!$I$68</f>
        <v>8.4870000000000001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1">
        <f>SUM(C27:G27)</f>
        <v>32535.523000000001</v>
      </c>
      <c r="C27" s="92">
        <f>SUM(C28:C29)</f>
        <v>1005.641</v>
      </c>
      <c r="D27" s="92">
        <f>SUM(D28:D29)</f>
        <v>31086.038</v>
      </c>
      <c r="E27" s="92">
        <f>SUM(E28:E29)</f>
        <v>311.00099999999998</v>
      </c>
      <c r="F27" s="92">
        <f>SUM(F28:F29)</f>
        <v>132.84299999999999</v>
      </c>
      <c r="G27" s="92">
        <f>SUM(G28:G29)</f>
        <v>0</v>
      </c>
      <c r="H27" s="88">
        <f t="shared" si="5"/>
        <v>51.287999999999997</v>
      </c>
      <c r="I27" s="92">
        <f>I28+I29</f>
        <v>52.67</v>
      </c>
      <c r="J27" s="92">
        <f>J28+J29</f>
        <v>51.287999999999997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1">
        <f t="shared" ref="B28:B33" si="6">SUM(C28:G28)</f>
        <v>7149.3760000000002</v>
      </c>
      <c r="C28" s="88"/>
      <c r="D28" s="88">
        <f>[1]УралКУЗ!$I$68</f>
        <v>7149.3760000000002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1">
        <f t="shared" si="6"/>
        <v>25386.147000000001</v>
      </c>
      <c r="C29" s="88">
        <f>[1]ЧМК!$I$70</f>
        <v>1005.641</v>
      </c>
      <c r="D29" s="108">
        <f>[1]ЧМК!$I$69+[1]ЧМК!$I$72</f>
        <v>23936.662</v>
      </c>
      <c r="E29" s="88">
        <f>[1]ЧМК!$I$73</f>
        <v>311.00099999999998</v>
      </c>
      <c r="F29" s="88">
        <f>[1]ЧМК!$I$71</f>
        <v>132.84299999999999</v>
      </c>
      <c r="G29" s="88"/>
      <c r="H29" s="88">
        <f t="shared" si="5"/>
        <v>51.287999999999997</v>
      </c>
      <c r="I29" s="88">
        <f>[1]ЧМК!$I$76</f>
        <v>52.67</v>
      </c>
      <c r="J29" s="88">
        <f>[1]ЧМК!$I$75</f>
        <v>51.287999999999997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1">
        <f t="shared" si="6"/>
        <v>178.017</v>
      </c>
      <c r="C30" s="88"/>
      <c r="D30" s="92">
        <f>[1]ЭТПЗ!$I$68</f>
        <v>178.017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1">
        <f t="shared" si="6"/>
        <v>2594.3310000000001</v>
      </c>
      <c r="C31" s="88"/>
      <c r="D31" s="92">
        <f>[1]НЫТВА!$I$68</f>
        <v>2594.3310000000001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1">
        <f t="shared" si="6"/>
        <v>717.09100000000001</v>
      </c>
      <c r="C32" s="88"/>
      <c r="D32" s="92">
        <f>[1]Вяртсиль!$I$68</f>
        <v>717.09100000000001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1">
        <f t="shared" si="6"/>
        <v>21.027000000000001</v>
      </c>
      <c r="C33" s="88"/>
      <c r="D33" s="92">
        <f>[1]Междуреч!$I$140</f>
        <v>21.027000000000001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2.9" customHeight="1" x14ac:dyDescent="0.25">
      <c r="A34" s="16" t="s">
        <v>4</v>
      </c>
      <c r="B34" s="107">
        <f>SUM(B9:B33)-B9-B15-B20-B25-B27</f>
        <v>223435.29700000002</v>
      </c>
      <c r="C34" s="93">
        <f>C9+C27</f>
        <v>9945.6989999999987</v>
      </c>
      <c r="D34" s="93">
        <f>D9+D12+D14+D16+D19+D20+D25+D27+D17+D30+D31+D32+D33</f>
        <v>193720.13299999997</v>
      </c>
      <c r="E34" s="93">
        <f>E12+E25+E27+E20+E15+E29</f>
        <v>15283.674999999999</v>
      </c>
      <c r="F34" s="93">
        <f>F9+F13+F24+F25+F15+F27</f>
        <v>4757.0950000000003</v>
      </c>
      <c r="G34" s="93">
        <f>G13+G24+G25+G15+G11</f>
        <v>38.777000000000001</v>
      </c>
      <c r="H34" s="93">
        <f>H9+H12+H13+H14+H16+H19+H21+H24+H25+H27+H30</f>
        <v>205.03800000000001</v>
      </c>
      <c r="I34" s="93">
        <f>I9+I27</f>
        <v>65.853000000000009</v>
      </c>
      <c r="J34" s="93">
        <f>J16+J19+J21+J25+J27+J30</f>
        <v>205.03800000000001</v>
      </c>
      <c r="K34" s="93">
        <f>K20</f>
        <v>1.6479999999999999</v>
      </c>
      <c r="L34" s="93">
        <f>L25</f>
        <v>0</v>
      </c>
      <c r="M34" s="93">
        <f>SUM(M11:M27)</f>
        <v>0</v>
      </c>
      <c r="N34" s="17"/>
      <c r="O34" s="17"/>
      <c r="P34" s="79"/>
      <c r="Q34" s="1"/>
      <c r="R34" s="1"/>
      <c r="S34" s="1"/>
      <c r="T34" s="1"/>
      <c r="U34" s="1"/>
      <c r="V34" s="1"/>
      <c r="W34" s="1"/>
      <c r="X34" s="1"/>
    </row>
    <row r="35" spans="1:24" ht="20.25" x14ac:dyDescent="0.3">
      <c r="A35" s="19"/>
      <c r="B35" s="86"/>
      <c r="C35" s="26"/>
      <c r="D35" s="26"/>
      <c r="E35" s="26"/>
      <c r="F35" s="71"/>
      <c r="G35" s="17"/>
      <c r="H35" s="1"/>
      <c r="I35" s="1"/>
      <c r="J35" s="1"/>
      <c r="K35" s="1"/>
      <c r="L35" s="1"/>
      <c r="M35" s="1"/>
      <c r="N35" s="1"/>
      <c r="O35" s="1"/>
      <c r="P35" s="80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20"/>
      <c r="B36" s="43"/>
      <c r="C36" s="81"/>
      <c r="D36" s="49"/>
      <c r="E36" s="32"/>
      <c r="F36" s="72"/>
      <c r="G36" s="18"/>
      <c r="H36" s="1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4"/>
      <c r="C37" s="83"/>
      <c r="D37" s="49"/>
      <c r="E37" s="82"/>
      <c r="F37" s="73"/>
      <c r="G37" s="1"/>
      <c r="H37" s="18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43"/>
      <c r="B38" s="50"/>
      <c r="C38" s="75"/>
      <c r="D38" s="70"/>
      <c r="E38" s="76"/>
      <c r="F38" s="73"/>
      <c r="G38" s="1"/>
      <c r="H38" s="33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21"/>
      <c r="B39" s="45"/>
      <c r="C39" s="74"/>
      <c r="D39" s="49"/>
      <c r="E39" s="23"/>
      <c r="F39" s="73"/>
      <c r="G39" s="28"/>
      <c r="H39" s="34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2"/>
      <c r="B40" s="45"/>
      <c r="C40" s="74"/>
      <c r="D40" s="27"/>
      <c r="E40" s="23"/>
      <c r="F40" s="73"/>
      <c r="G40" s="28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22"/>
      <c r="C41" s="51"/>
      <c r="D41" s="27"/>
      <c r="E41" s="23"/>
      <c r="F41" s="73"/>
      <c r="G41" s="1"/>
      <c r="H41" s="33"/>
      <c r="I41" s="35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2"/>
      <c r="B42" s="22"/>
      <c r="C42" s="51"/>
      <c r="D42" s="27"/>
      <c r="E42" s="52"/>
      <c r="G42" s="1"/>
      <c r="H42" s="33"/>
      <c r="I42" s="38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53"/>
      <c r="E43" s="54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4"/>
      <c r="B44" s="22"/>
      <c r="C44" s="46"/>
      <c r="D44" s="27"/>
      <c r="E44" s="23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24"/>
      <c r="B45" s="22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20.25" x14ac:dyDescent="0.3">
      <c r="A46" s="67"/>
      <c r="B46" s="55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15.75" x14ac:dyDescent="0.25">
      <c r="A47" s="24"/>
      <c r="B47" s="56"/>
      <c r="C47" s="47"/>
      <c r="D47" s="27"/>
      <c r="E47" s="23"/>
      <c r="H47" s="39"/>
      <c r="I47" s="39"/>
      <c r="J47" s="39"/>
      <c r="K47" s="39"/>
      <c r="L47" s="39"/>
      <c r="M47" s="39"/>
    </row>
    <row r="48" spans="1:24" ht="15.75" x14ac:dyDescent="0.25">
      <c r="A48" s="67"/>
      <c r="B48" s="57"/>
      <c r="C48" s="51"/>
      <c r="D48" s="27"/>
      <c r="E48" s="58"/>
      <c r="H48" s="39"/>
      <c r="I48" s="39"/>
      <c r="J48" s="39"/>
      <c r="K48" s="39"/>
      <c r="L48" s="39"/>
      <c r="M48" s="39"/>
    </row>
    <row r="49" spans="1:6" ht="15.75" x14ac:dyDescent="0.25">
      <c r="A49" s="68"/>
      <c r="B49" s="59"/>
      <c r="C49" s="60"/>
      <c r="D49" s="61"/>
      <c r="E49" s="62"/>
    </row>
    <row r="50" spans="1:6" ht="15.75" x14ac:dyDescent="0.25">
      <c r="A50" s="68"/>
      <c r="B50" s="59"/>
      <c r="C50" s="46"/>
      <c r="D50" s="63"/>
      <c r="E50" s="58"/>
    </row>
    <row r="51" spans="1:6" ht="15.75" x14ac:dyDescent="0.25">
      <c r="A51" s="24"/>
      <c r="B51" s="22"/>
      <c r="C51" s="46"/>
      <c r="D51" s="61"/>
      <c r="E51" s="52"/>
    </row>
    <row r="52" spans="1:6" ht="15.75" x14ac:dyDescent="0.25">
      <c r="A52" s="47"/>
      <c r="B52" s="22"/>
      <c r="C52" s="46"/>
      <c r="D52" s="27"/>
      <c r="E52" s="64"/>
    </row>
    <row r="53" spans="1:6" ht="15.75" x14ac:dyDescent="0.25">
      <c r="A53" s="69"/>
      <c r="B53" s="65"/>
      <c r="C53" s="46"/>
      <c r="D53" s="53"/>
      <c r="E53" s="64"/>
    </row>
    <row r="54" spans="1:6" ht="15.75" x14ac:dyDescent="0.25">
      <c r="A54" s="24"/>
      <c r="B54" s="56"/>
      <c r="C54" s="46"/>
      <c r="D54" s="53"/>
      <c r="E54" s="23"/>
    </row>
    <row r="55" spans="1:6" ht="15.75" x14ac:dyDescent="0.25">
      <c r="A55" s="39"/>
      <c r="B55" s="39"/>
      <c r="C55" s="46"/>
      <c r="D55" s="27"/>
      <c r="E55" s="23"/>
      <c r="F55" s="39"/>
    </row>
    <row r="56" spans="1:6" ht="15.75" x14ac:dyDescent="0.25">
      <c r="A56" s="25"/>
      <c r="B56" s="39"/>
      <c r="C56" s="46"/>
      <c r="D56" s="66"/>
      <c r="E56" s="23"/>
      <c r="F56" s="39"/>
    </row>
    <row r="57" spans="1:6" ht="15.75" x14ac:dyDescent="0.25">
      <c r="A57" s="25"/>
      <c r="B57" s="39"/>
      <c r="C57" s="51"/>
      <c r="D57" s="53"/>
      <c r="E57" s="58"/>
      <c r="F57" s="39"/>
    </row>
    <row r="58" spans="1:6" x14ac:dyDescent="0.25">
      <c r="A58" s="25"/>
      <c r="B58" s="39"/>
      <c r="C58" s="39"/>
      <c r="D58" s="39"/>
      <c r="E58" s="39"/>
      <c r="F58" s="39"/>
    </row>
    <row r="59" spans="1:6" x14ac:dyDescent="0.25">
      <c r="A59" s="25"/>
      <c r="B59" s="39"/>
      <c r="C59" s="39"/>
      <c r="D59" s="39"/>
      <c r="E59" s="39"/>
      <c r="F59" s="39"/>
    </row>
    <row r="60" spans="1:6" x14ac:dyDescent="0.25">
      <c r="A60" s="25"/>
      <c r="B60" s="39"/>
      <c r="C60" s="39"/>
      <c r="D60" s="39"/>
      <c r="E60" s="39"/>
      <c r="F60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2021-06-23T04:03:45Z</dcterms:modified>
</cp:coreProperties>
</file>